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7dd87d936c42af/Desktop/Calculations/"/>
    </mc:Choice>
  </mc:AlternateContent>
  <xr:revisionPtr revIDLastSave="0" documentId="8_{61F4ADE1-5B98-474F-A9CC-356D8B41F9A0}" xr6:coauthVersionLast="45" xr6:coauthVersionMax="45" xr10:uidLastSave="{00000000-0000-0000-0000-000000000000}"/>
  <bookViews>
    <workbookView xWindow="-108" yWindow="-108" windowWidth="23256" windowHeight="12576" xr2:uid="{6E1FDF0B-07AE-4E1C-B0B3-10D6CC98D7FD}"/>
  </bookViews>
  <sheets>
    <sheet name="Sheet1" sheetId="1" r:id="rId1"/>
  </sheets>
  <definedNames>
    <definedName name="_xlnm.Print_Area" localSheetId="0">Sheet1!$B$1:$G$20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8" i="1"/>
  <c r="J7" i="1"/>
  <c r="D15" i="1"/>
  <c r="E15" i="1" s="1"/>
  <c r="D16" i="1"/>
  <c r="F16" i="1" s="1"/>
  <c r="D14" i="1"/>
  <c r="F14" i="1" s="1"/>
  <c r="D13" i="1"/>
  <c r="E13" i="1" s="1"/>
  <c r="D12" i="1"/>
  <c r="F12" i="1" s="1"/>
  <c r="D7" i="1"/>
  <c r="E5" i="1"/>
  <c r="F5" i="1"/>
  <c r="E10" i="1"/>
  <c r="F11" i="1"/>
  <c r="F10" i="1"/>
  <c r="F9" i="1"/>
  <c r="F8" i="1"/>
  <c r="F6" i="1"/>
  <c r="E11" i="1"/>
  <c r="E9" i="1"/>
  <c r="E7" i="1" l="1"/>
  <c r="F15" i="1"/>
  <c r="F13" i="1"/>
  <c r="E16" i="1"/>
  <c r="E14" i="1"/>
  <c r="E12" i="1"/>
  <c r="F7" i="1"/>
  <c r="F17" i="1" l="1"/>
  <c r="E19" i="1" s="1"/>
  <c r="E24" i="1" l="1"/>
  <c r="E21" i="1"/>
</calcChain>
</file>

<file path=xl/sharedStrings.xml><?xml version="1.0" encoding="utf-8"?>
<sst xmlns="http://schemas.openxmlformats.org/spreadsheetml/2006/main" count="73" uniqueCount="54">
  <si>
    <t>Internal Lights</t>
  </si>
  <si>
    <t>Appliance</t>
  </si>
  <si>
    <t>Amount</t>
  </si>
  <si>
    <t>Hours per Day</t>
  </si>
  <si>
    <t>Total Wh Needed</t>
  </si>
  <si>
    <t>External Lights</t>
  </si>
  <si>
    <t>Cell Charger</t>
  </si>
  <si>
    <t>Radio</t>
  </si>
  <si>
    <t>TV 17"</t>
  </si>
  <si>
    <t>TV 22"</t>
  </si>
  <si>
    <t>HiFi</t>
  </si>
  <si>
    <t>HD TV Receiver</t>
  </si>
  <si>
    <t>DVD Player</t>
  </si>
  <si>
    <t>DSTV</t>
  </si>
  <si>
    <t>Fridge/Freezer</t>
  </si>
  <si>
    <t>Freezer only</t>
  </si>
  <si>
    <t>APPLIANCES</t>
  </si>
  <si>
    <t>WATT</t>
  </si>
  <si>
    <t>SYSTEM/ PACKAGE</t>
  </si>
  <si>
    <t>MAX POTENTIAL</t>
  </si>
  <si>
    <t>USEABLE WH</t>
  </si>
  <si>
    <t>TOO LARGE</t>
  </si>
  <si>
    <t>System Required for your Allocation:</t>
  </si>
  <si>
    <t>Wh</t>
  </si>
  <si>
    <t>Retail System Calculation</t>
  </si>
  <si>
    <t>INPUT REQUIRED</t>
  </si>
  <si>
    <t>Wh per Appliance</t>
  </si>
  <si>
    <t>DB1 240/20/33</t>
  </si>
  <si>
    <t>DB2 360/20/1280</t>
  </si>
  <si>
    <t>%</t>
  </si>
  <si>
    <t>DB1 240/20/33 Battery usage:</t>
  </si>
  <si>
    <t>DB1 360/20/1280 Battery usage:</t>
  </si>
  <si>
    <t>(subject to standard testing conditions)</t>
  </si>
  <si>
    <t>Wh used</t>
  </si>
  <si>
    <t>Warranty (yrs)</t>
  </si>
  <si>
    <t>1.5 years</t>
  </si>
  <si>
    <t>2.2 years</t>
  </si>
  <si>
    <t>2.7 years</t>
  </si>
  <si>
    <t>6.3 years</t>
  </si>
  <si>
    <t>8.2 years</t>
  </si>
  <si>
    <t>DOD</t>
  </si>
  <si>
    <t>5 years</t>
  </si>
  <si>
    <t>8.0 years</t>
  </si>
  <si>
    <t>8.7 years</t>
  </si>
  <si>
    <t>9.5 years</t>
  </si>
  <si>
    <t>DOD - Depth of discharge</t>
  </si>
  <si>
    <t>TOTAL POWER REQUIRED:</t>
  </si>
  <si>
    <r>
      <t xml:space="preserve">DB2 360/20/1280 </t>
    </r>
    <r>
      <rPr>
        <sz val="12"/>
        <color theme="1"/>
        <rFont val="Calibri"/>
        <family val="2"/>
        <scheme val="minor"/>
      </rPr>
      <t>(Lithium iron battery)</t>
    </r>
  </si>
  <si>
    <r>
      <t xml:space="preserve">DB1 240/20/33 </t>
    </r>
    <r>
      <rPr>
        <sz val="12"/>
        <color theme="1"/>
        <rFont val="Calibri"/>
        <family val="2"/>
        <scheme val="minor"/>
      </rPr>
      <t>(Lead acid battery)</t>
    </r>
  </si>
  <si>
    <t xml:space="preserve">EXPECTED LIFE OF BATTERIES IN RELATION TO DAILY </t>
  </si>
  <si>
    <t>CONSUMPTION VALUES:</t>
  </si>
  <si>
    <t>Expected Life</t>
  </si>
  <si>
    <t xml:space="preserve">NOTE: Expected battery lifes is subject to standard </t>
  </si>
  <si>
    <t>testing conditions.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</si>
</sst>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auto="1"/>
      </right>
      <top style="thin">
        <color rgb="FF00B050"/>
      </top>
      <bottom/>
      <diagonal/>
    </border>
    <border>
      <left style="thin">
        <color rgb="FF00B050"/>
      </left>
      <right style="thin">
        <color auto="1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auto="1"/>
      </right>
      <top/>
      <bottom/>
      <diagonal/>
    </border>
    <border>
      <left style="thin">
        <color rgb="FF00B050"/>
      </left>
      <right style="thin">
        <color auto="1"/>
      </right>
      <top/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9" tint="-0.49998474074526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164" fontId="0" fillId="0" borderId="0" xfId="0" applyNumberFormat="1"/>
    <xf numFmtId="49" fontId="0" fillId="0" borderId="0" xfId="0" applyNumberFormat="1"/>
    <xf numFmtId="0" fontId="3" fillId="0" borderId="0" xfId="0" applyFont="1" applyFill="1" applyAlignment="1">
      <alignment horizontal="center"/>
    </xf>
    <xf numFmtId="0" fontId="0" fillId="0" borderId="12" xfId="0" applyBorder="1"/>
    <xf numFmtId="0" fontId="2" fillId="0" borderId="13" xfId="0" applyFont="1" applyBorder="1"/>
    <xf numFmtId="2" fontId="0" fillId="0" borderId="0" xfId="0" applyNumberFormat="1"/>
    <xf numFmtId="0" fontId="4" fillId="0" borderId="17" xfId="0" applyFont="1" applyFill="1" applyBorder="1" applyAlignment="1">
      <alignment horizontal="center"/>
    </xf>
    <xf numFmtId="0" fontId="7" fillId="3" borderId="10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9" fillId="0" borderId="0" xfId="0" applyFont="1"/>
    <xf numFmtId="0" fontId="2" fillId="0" borderId="5" xfId="0" applyFont="1" applyBorder="1"/>
    <xf numFmtId="0" fontId="0" fillId="0" borderId="20" xfId="0" applyBorder="1"/>
    <xf numFmtId="0" fontId="9" fillId="0" borderId="21" xfId="0" applyFont="1" applyBorder="1"/>
    <xf numFmtId="0" fontId="0" fillId="0" borderId="14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6" xfId="0" applyBorder="1"/>
    <xf numFmtId="0" fontId="0" fillId="0" borderId="7" xfId="0" applyFont="1" applyBorder="1"/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/>
    <xf numFmtId="0" fontId="9" fillId="0" borderId="0" xfId="0" applyFont="1" applyBorder="1"/>
    <xf numFmtId="0" fontId="0" fillId="0" borderId="0" xfId="0" applyBorder="1"/>
    <xf numFmtId="2" fontId="2" fillId="0" borderId="0" xfId="0" applyNumberFormat="1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8" fillId="0" borderId="1" xfId="0" applyFont="1" applyBorder="1"/>
    <xf numFmtId="0" fontId="0" fillId="0" borderId="30" xfId="0" applyBorder="1"/>
    <xf numFmtId="0" fontId="0" fillId="0" borderId="28" xfId="0" applyBorder="1"/>
    <xf numFmtId="0" fontId="2" fillId="0" borderId="38" xfId="0" applyFont="1" applyBorder="1"/>
    <xf numFmtId="0" fontId="0" fillId="0" borderId="23" xfId="0" applyBorder="1"/>
    <xf numFmtId="0" fontId="0" fillId="0" borderId="7" xfId="0" applyBorder="1"/>
    <xf numFmtId="2" fontId="2" fillId="0" borderId="2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F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0</xdr:rowOff>
    </xdr:from>
    <xdr:to>
      <xdr:col>4</xdr:col>
      <xdr:colOff>28574</xdr:colOff>
      <xdr:row>0</xdr:row>
      <xdr:rowOff>752475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08A292-71C2-42EF-80AA-817FF48CA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" y="0"/>
          <a:ext cx="296227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24AD-6779-443C-8049-66C5F6388325}">
  <dimension ref="B1:T43"/>
  <sheetViews>
    <sheetView showGridLines="0" tabSelected="1" zoomScale="80" zoomScaleNormal="80" workbookViewId="0">
      <selection activeCell="C7" sqref="C7"/>
    </sheetView>
  </sheetViews>
  <sheetFormatPr defaultRowHeight="14.4" x14ac:dyDescent="0.3"/>
  <cols>
    <col min="1" max="1" width="11.5546875" customWidth="1"/>
    <col min="2" max="2" width="20.33203125" customWidth="1"/>
    <col min="3" max="3" width="10.5546875" customWidth="1"/>
    <col min="4" max="4" width="12.33203125" customWidth="1"/>
    <col min="5" max="6" width="10.5546875" customWidth="1"/>
    <col min="7" max="7" width="7.109375" customWidth="1"/>
    <col min="9" max="9" width="15.6640625" hidden="1" customWidth="1"/>
    <col min="10" max="11" width="11.88671875" hidden="1" customWidth="1"/>
    <col min="12" max="12" width="15.6640625" hidden="1" customWidth="1"/>
    <col min="13" max="13" width="11.88671875" hidden="1" customWidth="1"/>
    <col min="14" max="14" width="10.88671875" hidden="1" customWidth="1"/>
    <col min="15" max="15" width="10.5546875" customWidth="1"/>
    <col min="16" max="16" width="11.5546875" customWidth="1"/>
    <col min="17" max="17" width="12.6640625" customWidth="1"/>
  </cols>
  <sheetData>
    <row r="1" spans="2:20" ht="61.5" customHeight="1" thickBot="1" x14ac:dyDescent="0.35"/>
    <row r="2" spans="2:20" ht="21" x14ac:dyDescent="0.4">
      <c r="B2" s="61" t="s">
        <v>24</v>
      </c>
      <c r="C2" s="61"/>
      <c r="D2" s="61"/>
      <c r="E2" s="61"/>
      <c r="F2" s="61"/>
      <c r="G2" s="61"/>
      <c r="O2" s="66" t="s">
        <v>49</v>
      </c>
      <c r="P2" s="67"/>
      <c r="Q2" s="67"/>
      <c r="R2" s="67"/>
      <c r="S2" s="68"/>
      <c r="T2" s="41"/>
    </row>
    <row r="3" spans="2:20" ht="18.600000000000001" thickBot="1" x14ac:dyDescent="0.4">
      <c r="B3" s="6"/>
      <c r="C3" s="62" t="s">
        <v>25</v>
      </c>
      <c r="D3" s="62"/>
      <c r="E3" s="6"/>
      <c r="F3" s="6"/>
      <c r="G3" s="6"/>
      <c r="O3" s="69" t="s">
        <v>50</v>
      </c>
      <c r="P3" s="70"/>
      <c r="Q3" s="70"/>
      <c r="R3" s="70"/>
      <c r="S3" s="71"/>
      <c r="T3" s="41"/>
    </row>
    <row r="4" spans="2:20" ht="28.8" x14ac:dyDescent="0.3">
      <c r="B4" s="31" t="s">
        <v>1</v>
      </c>
      <c r="C4" s="32" t="s">
        <v>2</v>
      </c>
      <c r="D4" s="32" t="s">
        <v>3</v>
      </c>
      <c r="E4" s="31" t="s">
        <v>26</v>
      </c>
      <c r="F4" s="59" t="s">
        <v>4</v>
      </c>
      <c r="G4" s="60"/>
      <c r="I4" t="s">
        <v>16</v>
      </c>
      <c r="J4" t="s">
        <v>17</v>
      </c>
      <c r="L4" s="1" t="s">
        <v>18</v>
      </c>
      <c r="M4" s="1" t="s">
        <v>19</v>
      </c>
      <c r="N4" s="1" t="s">
        <v>20</v>
      </c>
      <c r="O4" s="54" t="s">
        <v>48</v>
      </c>
      <c r="P4" s="55"/>
      <c r="Q4" s="55"/>
      <c r="R4" s="55"/>
      <c r="S4" s="56"/>
    </row>
    <row r="5" spans="2:20" ht="15.6" x14ac:dyDescent="0.3">
      <c r="B5" s="30" t="s">
        <v>0</v>
      </c>
      <c r="C5" s="11">
        <v>0</v>
      </c>
      <c r="D5" s="11">
        <v>8</v>
      </c>
      <c r="E5" s="27">
        <f>D5*Sheet1!J5</f>
        <v>24</v>
      </c>
      <c r="F5" s="47">
        <f>C5*D5*Sheet1!J5</f>
        <v>0</v>
      </c>
      <c r="G5" s="48"/>
      <c r="H5" s="29"/>
      <c r="I5" t="s">
        <v>0</v>
      </c>
      <c r="J5">
        <v>3</v>
      </c>
      <c r="L5" t="s">
        <v>27</v>
      </c>
      <c r="M5">
        <v>316.8</v>
      </c>
      <c r="N5">
        <v>396</v>
      </c>
      <c r="O5" s="22" t="s">
        <v>33</v>
      </c>
      <c r="P5" s="22" t="s">
        <v>40</v>
      </c>
      <c r="Q5" s="22" t="s">
        <v>34</v>
      </c>
      <c r="R5" s="53" t="s">
        <v>51</v>
      </c>
      <c r="S5" s="53"/>
    </row>
    <row r="6" spans="2:20" ht="15.6" x14ac:dyDescent="0.3">
      <c r="B6" s="30" t="s">
        <v>5</v>
      </c>
      <c r="C6" s="11">
        <v>0</v>
      </c>
      <c r="D6" s="11">
        <v>14</v>
      </c>
      <c r="E6" s="27">
        <f>D6*Sheet1!J6</f>
        <v>42</v>
      </c>
      <c r="F6" s="47">
        <f>C6*D6*Sheet1!J6</f>
        <v>0</v>
      </c>
      <c r="G6" s="48"/>
      <c r="H6" s="29"/>
      <c r="I6" t="s">
        <v>5</v>
      </c>
      <c r="J6">
        <v>3</v>
      </c>
      <c r="L6" t="s">
        <v>28</v>
      </c>
      <c r="M6">
        <v>1152</v>
      </c>
      <c r="N6">
        <v>1280</v>
      </c>
      <c r="O6" s="24">
        <v>316</v>
      </c>
      <c r="P6" s="25">
        <v>0.8</v>
      </c>
      <c r="Q6" s="24">
        <v>1</v>
      </c>
      <c r="R6" s="58" t="s">
        <v>35</v>
      </c>
      <c r="S6" s="58"/>
    </row>
    <row r="7" spans="2:20" ht="15.6" x14ac:dyDescent="0.3">
      <c r="B7" s="30" t="s">
        <v>6</v>
      </c>
      <c r="C7" s="11">
        <v>0</v>
      </c>
      <c r="D7" s="10">
        <f>IF(C7=0,0,24)</f>
        <v>0</v>
      </c>
      <c r="E7" s="27">
        <f>D7*Sheet1!J7</f>
        <v>0</v>
      </c>
      <c r="F7" s="47">
        <f>C7*D7*Sheet1!J7</f>
        <v>0</v>
      </c>
      <c r="G7" s="48"/>
      <c r="H7" s="29"/>
      <c r="I7" t="s">
        <v>6</v>
      </c>
      <c r="J7" s="9">
        <f>5/24</f>
        <v>0.20833333333333334</v>
      </c>
      <c r="O7" s="24">
        <v>237</v>
      </c>
      <c r="P7" s="25">
        <v>0.6</v>
      </c>
      <c r="Q7" s="24">
        <v>1</v>
      </c>
      <c r="R7" s="58" t="s">
        <v>36</v>
      </c>
      <c r="S7" s="58"/>
    </row>
    <row r="8" spans="2:20" ht="15.6" x14ac:dyDescent="0.3">
      <c r="B8" s="30" t="s">
        <v>7</v>
      </c>
      <c r="C8" s="11">
        <v>0</v>
      </c>
      <c r="D8" s="11">
        <v>14</v>
      </c>
      <c r="E8" s="27">
        <f>D8*Sheet1!J8</f>
        <v>21</v>
      </c>
      <c r="F8" s="47">
        <f>C8*D8*Sheet1!J8</f>
        <v>0</v>
      </c>
      <c r="G8" s="48"/>
      <c r="H8" s="29"/>
      <c r="I8" t="s">
        <v>7</v>
      </c>
      <c r="J8">
        <v>1.5</v>
      </c>
      <c r="O8" s="24">
        <v>198</v>
      </c>
      <c r="P8" s="25">
        <v>0.5</v>
      </c>
      <c r="Q8" s="24">
        <v>1</v>
      </c>
      <c r="R8" s="58" t="s">
        <v>37</v>
      </c>
      <c r="S8" s="58"/>
    </row>
    <row r="9" spans="2:20" ht="15.6" x14ac:dyDescent="0.3">
      <c r="B9" s="30" t="s">
        <v>8</v>
      </c>
      <c r="C9" s="11">
        <v>0</v>
      </c>
      <c r="D9" s="11">
        <v>6</v>
      </c>
      <c r="E9" s="27">
        <f>D9*Sheet1!J9</f>
        <v>120</v>
      </c>
      <c r="F9" s="47">
        <f>C9*D9*Sheet1!J9</f>
        <v>0</v>
      </c>
      <c r="G9" s="48"/>
      <c r="H9" s="29"/>
      <c r="I9" t="s">
        <v>8</v>
      </c>
      <c r="J9">
        <v>20</v>
      </c>
      <c r="L9" t="s">
        <v>21</v>
      </c>
      <c r="O9" s="24">
        <v>118</v>
      </c>
      <c r="P9" s="25">
        <v>0.3</v>
      </c>
      <c r="Q9" s="24">
        <v>1</v>
      </c>
      <c r="R9" s="58" t="s">
        <v>38</v>
      </c>
      <c r="S9" s="58"/>
    </row>
    <row r="10" spans="2:20" ht="15.6" x14ac:dyDescent="0.3">
      <c r="B10" s="30" t="s">
        <v>9</v>
      </c>
      <c r="C10" s="11">
        <v>0</v>
      </c>
      <c r="D10" s="11">
        <v>6</v>
      </c>
      <c r="E10" s="27">
        <f>D10*Sheet1!J10</f>
        <v>240</v>
      </c>
      <c r="F10" s="47">
        <f>C10*D10*Sheet1!J10</f>
        <v>0</v>
      </c>
      <c r="G10" s="48"/>
      <c r="H10" s="29"/>
      <c r="I10" t="s">
        <v>9</v>
      </c>
      <c r="J10">
        <v>40</v>
      </c>
      <c r="O10" s="24">
        <v>79</v>
      </c>
      <c r="P10" s="25">
        <v>0.2</v>
      </c>
      <c r="Q10" s="24">
        <v>1</v>
      </c>
      <c r="R10" s="58" t="s">
        <v>39</v>
      </c>
      <c r="S10" s="58"/>
    </row>
    <row r="11" spans="2:20" ht="15.6" x14ac:dyDescent="0.3">
      <c r="B11" s="30" t="s">
        <v>10</v>
      </c>
      <c r="C11" s="11">
        <v>0</v>
      </c>
      <c r="D11" s="11">
        <v>0</v>
      </c>
      <c r="E11" s="27">
        <f>D11*Sheet1!J11</f>
        <v>0</v>
      </c>
      <c r="F11" s="47">
        <f>C11*D11*Sheet1!J11</f>
        <v>0</v>
      </c>
      <c r="G11" s="48"/>
      <c r="H11" s="29"/>
      <c r="I11" t="s">
        <v>10</v>
      </c>
      <c r="J11">
        <v>30</v>
      </c>
    </row>
    <row r="12" spans="2:20" ht="15.6" x14ac:dyDescent="0.3">
      <c r="B12" s="30" t="s">
        <v>12</v>
      </c>
      <c r="C12" s="11">
        <v>0</v>
      </c>
      <c r="D12" s="37">
        <f>IF(C12=0,0,3)</f>
        <v>0</v>
      </c>
      <c r="E12" s="27">
        <f>D12*Sheet1!J12</f>
        <v>0</v>
      </c>
      <c r="F12" s="47">
        <f>C12*D12*Sheet1!J12</f>
        <v>0</v>
      </c>
      <c r="G12" s="48"/>
      <c r="H12" s="29"/>
      <c r="I12" t="s">
        <v>12</v>
      </c>
      <c r="J12">
        <v>10</v>
      </c>
      <c r="O12" s="72" t="s">
        <v>47</v>
      </c>
      <c r="P12" s="73"/>
      <c r="Q12" s="73"/>
      <c r="R12" s="73"/>
      <c r="S12" s="74"/>
    </row>
    <row r="13" spans="2:20" ht="15.6" x14ac:dyDescent="0.3">
      <c r="B13" s="30" t="s">
        <v>11</v>
      </c>
      <c r="C13" s="11">
        <v>0</v>
      </c>
      <c r="D13" s="38">
        <f>IF(C13=0,0,24)</f>
        <v>0</v>
      </c>
      <c r="E13" s="27">
        <f>D13*Sheet1!J13</f>
        <v>0</v>
      </c>
      <c r="F13" s="47">
        <f>C13*D13*Sheet1!J13</f>
        <v>0</v>
      </c>
      <c r="G13" s="48"/>
      <c r="H13" s="29"/>
      <c r="I13" t="s">
        <v>11</v>
      </c>
      <c r="J13">
        <v>10</v>
      </c>
      <c r="O13" s="75"/>
      <c r="P13" s="76"/>
      <c r="Q13" s="76"/>
      <c r="R13" s="76"/>
      <c r="S13" s="77"/>
    </row>
    <row r="14" spans="2:20" ht="15.6" x14ac:dyDescent="0.3">
      <c r="B14" s="30" t="s">
        <v>13</v>
      </c>
      <c r="C14" s="11">
        <v>0</v>
      </c>
      <c r="D14" s="38">
        <f>IF(C14=0,0,24)</f>
        <v>0</v>
      </c>
      <c r="E14" s="27">
        <f>D14*Sheet1!J14</f>
        <v>0</v>
      </c>
      <c r="F14" s="47">
        <f>C14*D14*Sheet1!J14</f>
        <v>0</v>
      </c>
      <c r="G14" s="48"/>
      <c r="H14" s="29"/>
      <c r="I14" t="s">
        <v>13</v>
      </c>
      <c r="J14">
        <v>15</v>
      </c>
      <c r="O14" s="23" t="s">
        <v>33</v>
      </c>
      <c r="P14" s="23" t="s">
        <v>40</v>
      </c>
      <c r="Q14" s="23" t="s">
        <v>34</v>
      </c>
      <c r="R14" s="80" t="s">
        <v>51</v>
      </c>
      <c r="S14" s="81"/>
    </row>
    <row r="15" spans="2:20" ht="15.6" x14ac:dyDescent="0.3">
      <c r="B15" s="30" t="s">
        <v>14</v>
      </c>
      <c r="C15" s="11">
        <v>0</v>
      </c>
      <c r="D15" s="38">
        <f>IF(C15=0,0,10)</f>
        <v>0</v>
      </c>
      <c r="E15" s="27">
        <f>D15*Sheet1!J15</f>
        <v>0</v>
      </c>
      <c r="F15" s="47">
        <f>C15*D15*Sheet1!J15</f>
        <v>0</v>
      </c>
      <c r="G15" s="48"/>
      <c r="H15" s="29"/>
      <c r="I15" t="s">
        <v>14</v>
      </c>
      <c r="J15">
        <v>70</v>
      </c>
      <c r="O15" s="26">
        <v>1160</v>
      </c>
      <c r="P15" s="25">
        <v>0.9</v>
      </c>
      <c r="Q15" s="26">
        <v>5</v>
      </c>
      <c r="R15" s="78" t="s">
        <v>41</v>
      </c>
      <c r="S15" s="79"/>
    </row>
    <row r="16" spans="2:20" ht="16.2" thickBot="1" x14ac:dyDescent="0.35">
      <c r="B16" s="30" t="s">
        <v>15</v>
      </c>
      <c r="C16" s="11">
        <v>0</v>
      </c>
      <c r="D16" s="39">
        <f>IF(C16=0,0,10)</f>
        <v>0</v>
      </c>
      <c r="E16" s="27">
        <f>D16*Sheet1!J16</f>
        <v>0</v>
      </c>
      <c r="F16" s="82">
        <f>C16*D16*Sheet1!J16</f>
        <v>0</v>
      </c>
      <c r="G16" s="83"/>
      <c r="H16" s="29"/>
      <c r="I16" t="s">
        <v>15</v>
      </c>
      <c r="J16">
        <v>70</v>
      </c>
      <c r="O16" s="26">
        <v>900</v>
      </c>
      <c r="P16" s="25">
        <v>0.7</v>
      </c>
      <c r="Q16" s="26">
        <v>5</v>
      </c>
      <c r="R16" s="78" t="s">
        <v>38</v>
      </c>
      <c r="S16" s="79"/>
    </row>
    <row r="17" spans="2:19" ht="16.2" thickBot="1" x14ac:dyDescent="0.35">
      <c r="B17" s="33" t="s">
        <v>46</v>
      </c>
      <c r="C17" s="7"/>
      <c r="D17" s="7"/>
      <c r="E17" s="7"/>
      <c r="F17" s="28">
        <f>SUM(F5:F16)</f>
        <v>0</v>
      </c>
      <c r="G17" s="8" t="s">
        <v>23</v>
      </c>
      <c r="O17" s="26">
        <v>640</v>
      </c>
      <c r="P17" s="25">
        <v>0.5</v>
      </c>
      <c r="Q17" s="26">
        <v>5</v>
      </c>
      <c r="R17" s="78" t="s">
        <v>42</v>
      </c>
      <c r="S17" s="79"/>
    </row>
    <row r="18" spans="2:19" ht="15" thickBot="1" x14ac:dyDescent="0.35">
      <c r="L18" s="5"/>
      <c r="O18" s="26">
        <v>390</v>
      </c>
      <c r="P18" s="25">
        <v>0.3</v>
      </c>
      <c r="Q18" s="26">
        <v>5</v>
      </c>
      <c r="R18" s="78" t="s">
        <v>43</v>
      </c>
      <c r="S18" s="79"/>
    </row>
    <row r="19" spans="2:19" ht="20.100000000000001" customHeight="1" thickBot="1" x14ac:dyDescent="0.35">
      <c r="B19" s="40" t="s">
        <v>22</v>
      </c>
      <c r="C19" s="2"/>
      <c r="D19" s="3"/>
      <c r="E19" s="63" t="str">
        <f>IF(F17&lt;=N5,"DB1 240/20/33",IF(F17&lt;N6,"DB2 360/20/1280",IF(F17&gt;N6,"TOO LARGE - REDESIGN")))</f>
        <v>DB1 240/20/33</v>
      </c>
      <c r="F19" s="64"/>
      <c r="G19" s="65"/>
      <c r="L19" s="63"/>
      <c r="M19" s="64"/>
      <c r="N19" s="65"/>
      <c r="O19" s="26">
        <v>260</v>
      </c>
      <c r="P19" s="25">
        <v>0.2</v>
      </c>
      <c r="Q19" s="26">
        <v>5</v>
      </c>
      <c r="R19" s="78" t="s">
        <v>44</v>
      </c>
      <c r="S19" s="79"/>
    </row>
    <row r="20" spans="2:19" ht="15" thickBot="1" x14ac:dyDescent="0.35">
      <c r="C20" s="2"/>
      <c r="D20" s="2"/>
      <c r="G20" s="42"/>
      <c r="L20" s="4"/>
    </row>
    <row r="21" spans="2:19" ht="15.6" x14ac:dyDescent="0.3">
      <c r="B21" s="43" t="s">
        <v>30</v>
      </c>
      <c r="C21" s="35"/>
      <c r="D21" s="35"/>
      <c r="E21" s="49">
        <f>F17/N5*100</f>
        <v>0</v>
      </c>
      <c r="F21" s="50"/>
      <c r="G21" s="46" t="s">
        <v>29</v>
      </c>
      <c r="H21" s="45"/>
      <c r="L21" s="4"/>
      <c r="O21" s="57" t="s">
        <v>52</v>
      </c>
      <c r="P21" s="57"/>
      <c r="Q21" s="57"/>
      <c r="R21" s="57"/>
      <c r="S21" s="57"/>
    </row>
    <row r="22" spans="2:19" ht="15.75" customHeight="1" x14ac:dyDescent="0.3">
      <c r="B22" s="16" t="s">
        <v>32</v>
      </c>
      <c r="C22" s="17"/>
      <c r="D22" s="17"/>
      <c r="E22" s="19"/>
      <c r="F22" s="20"/>
      <c r="G22" s="21"/>
      <c r="L22" s="4"/>
      <c r="O22" s="57" t="s">
        <v>53</v>
      </c>
      <c r="P22" s="57"/>
      <c r="Q22" s="57"/>
      <c r="R22" s="57"/>
      <c r="S22" s="57"/>
    </row>
    <row r="23" spans="2:19" ht="15.6" x14ac:dyDescent="0.3">
      <c r="B23" s="13"/>
      <c r="D23" s="44"/>
      <c r="E23" s="44"/>
      <c r="F23" s="12"/>
      <c r="G23" s="12"/>
      <c r="L23" s="4"/>
      <c r="O23" t="s">
        <v>45</v>
      </c>
    </row>
    <row r="24" spans="2:19" ht="15.6" x14ac:dyDescent="0.3">
      <c r="B24" s="14" t="s">
        <v>31</v>
      </c>
      <c r="C24" s="15"/>
      <c r="D24" s="15"/>
      <c r="E24" s="51">
        <f>F17/N6*100</f>
        <v>0</v>
      </c>
      <c r="F24" s="52"/>
      <c r="G24" s="18" t="s">
        <v>29</v>
      </c>
      <c r="L24" s="4"/>
    </row>
    <row r="25" spans="2:19" ht="15" customHeight="1" x14ac:dyDescent="0.3">
      <c r="B25" s="16" t="s">
        <v>32</v>
      </c>
      <c r="C25" s="17"/>
      <c r="D25" s="17"/>
      <c r="E25" s="19"/>
      <c r="F25" s="20"/>
      <c r="G25" s="21"/>
      <c r="L25" s="4"/>
    </row>
    <row r="26" spans="2:19" ht="15" customHeight="1" x14ac:dyDescent="0.3">
      <c r="B26" s="34"/>
      <c r="C26" s="35"/>
      <c r="D26" s="35"/>
      <c r="E26" s="36"/>
      <c r="F26" s="36"/>
      <c r="G26" s="36"/>
      <c r="L26" s="4"/>
    </row>
    <row r="27" spans="2:19" ht="15" customHeight="1" x14ac:dyDescent="0.3">
      <c r="G27" s="36"/>
      <c r="L27" s="4"/>
    </row>
    <row r="28" spans="2:19" x14ac:dyDescent="0.3">
      <c r="L28" s="4"/>
    </row>
    <row r="29" spans="2:19" ht="20.100000000000001" customHeight="1" x14ac:dyDescent="0.3">
      <c r="L29" s="4"/>
    </row>
    <row r="30" spans="2:19" ht="20.100000000000001" customHeight="1" x14ac:dyDescent="0.3"/>
    <row r="31" spans="2:19" ht="20.100000000000001" customHeight="1" x14ac:dyDescent="0.3"/>
    <row r="32" spans="2:19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</sheetData>
  <sheetProtection algorithmName="SHA-512" hashValue="exrhyRk4U8HaRWVCDaG2zSEvrEpUk8lx40q7550TU7PoqSs2aGPg3UOnOiqMt3LSuqkGLcLrn6NWmrSJNqx+2Q==" saltValue="u6ud8ZnqkavDY/7AkO39WQ==" spinCount="100000" sheet="1" selectLockedCells="1"/>
  <mergeCells count="37">
    <mergeCell ref="B2:G2"/>
    <mergeCell ref="C3:D3"/>
    <mergeCell ref="E19:G19"/>
    <mergeCell ref="L19:N19"/>
    <mergeCell ref="O2:S2"/>
    <mergeCell ref="O3:S3"/>
    <mergeCell ref="O12:S13"/>
    <mergeCell ref="R19:S19"/>
    <mergeCell ref="R14:S14"/>
    <mergeCell ref="R15:S15"/>
    <mergeCell ref="R16:S16"/>
    <mergeCell ref="R17:S17"/>
    <mergeCell ref="R18:S18"/>
    <mergeCell ref="F14:G14"/>
    <mergeCell ref="F15:G15"/>
    <mergeCell ref="F16:G16"/>
    <mergeCell ref="E21:F21"/>
    <mergeCell ref="E24:F24"/>
    <mergeCell ref="R5:S5"/>
    <mergeCell ref="O4:S4"/>
    <mergeCell ref="O21:S21"/>
    <mergeCell ref="O22:S22"/>
    <mergeCell ref="R6:S6"/>
    <mergeCell ref="R7:S7"/>
    <mergeCell ref="R8:S8"/>
    <mergeCell ref="R9:S9"/>
    <mergeCell ref="R10:S10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</mergeCells>
  <dataValidations count="2">
    <dataValidation type="list" allowBlank="1" showInputMessage="1" showErrorMessage="1" sqref="D8:D11 D5:D6" xr:uid="{B520A70D-3183-4929-82CD-D34E809D985B}">
      <formula1>"0,1,2,3,4,5,6,7,8,9,10,11,12,13,14,15,16,17,18,19,20,21,22,23,24"</formula1>
    </dataValidation>
    <dataValidation type="list" allowBlank="1" showInputMessage="1" showErrorMessage="1" sqref="C5:C16" xr:uid="{51B21051-3F9F-4737-9A7D-118E25B2E393}">
      <formula1>"0,1,2,3,4,5,6,7,8,9,10,11,12,13,14,15"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</dc:creator>
  <cp:lastModifiedBy>Kobus Faasen</cp:lastModifiedBy>
  <cp:lastPrinted>2018-10-02T07:29:14Z</cp:lastPrinted>
  <dcterms:created xsi:type="dcterms:W3CDTF">2018-10-01T07:43:21Z</dcterms:created>
  <dcterms:modified xsi:type="dcterms:W3CDTF">2020-10-08T10:04:15Z</dcterms:modified>
</cp:coreProperties>
</file>